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MODELO 4 JAN FEV 200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<sst xmlns="http://schemas.openxmlformats.org/spreadsheetml/2006/main" count="49" uniqueCount="39">
  <si>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MODELO Nº 4</t>
  </si>
  <si>
    <t>RELATÓRIO RESUMIDO DA EXECUÇÃO ORÇAMENTÁRIA - C.F. ART.165 § 3 / SEÇÃO III, CAPÍTULO VIII DA LRF</t>
  </si>
  <si>
    <t>DEMONSTRATIVO DA APURAÇÃO DA RECEITA CORRENTE LÍQUIDA</t>
  </si>
  <si>
    <t>PODER EXECUTIVO MUNICIPAL DE PORTO ALEGRE - CONSOLIDADO</t>
  </si>
  <si>
    <t>DISCRIMINAÇÃO DA DESPESA</t>
  </si>
  <si>
    <t>TOTAL</t>
  </si>
  <si>
    <t xml:space="preserve">MÊS DE 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</si>
  <si>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</si>
  <si>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</si>
  <si>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</si>
  <si>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</si>
  <si>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</si>
  <si>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</si>
  <si>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</si>
  <si>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</si>
  <si>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</si>
  <si>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</si>
  <si>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</si>
  <si>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PREVISÃO ATÉ</t>
  </si>
  <si>
    <t>REFERÊNCIA</t>
  </si>
  <si>
    <t>ANTERIOR</t>
  </si>
  <si>
    <t>FINAL EXERCÍCIO</t>
  </si>
  <si>
    <t>RECEITA CORRENTE</t>
  </si>
  <si>
    <t>RECEITA CORRENTE DA ADMINISTRAÇÃO DIRETA</t>
  </si>
  <si>
    <t>RECEITA CORRENTE DA ADMINISTRAÇÃO INDIRETA</t>
  </si>
  <si>
    <t>(-) DEDUÇÕES DA RECEITA CORRENTE</t>
  </si>
  <si>
    <t>CANCELAMENTO DE RESTOS A PAGAR DA ADM. DIRETA</t>
  </si>
  <si>
    <t>CANCELAMENTO DE RESTOS A PAGAR DA ADM. INDIR.</t>
  </si>
  <si>
    <t>RECEITA DE REPASSES DA ADMINISTRAÇÃO DIRETA</t>
  </si>
  <si>
    <t>(=) RECEITA CORRENTE LÍQUIDA DO PERÍODO</t>
  </si>
  <si>
    <t>José Eduardo Utzig,</t>
  </si>
  <si>
    <t>Secretário Municipal da Fazenda.</t>
  </si>
  <si>
    <t>BIMESTRE: JANEIRO/FEVEREIRO 2001</t>
  </si>
  <si>
    <t>Marines Dal Pozzo de Matos,</t>
  </si>
  <si>
    <t>Coordenadora da Contadoria-Geral,</t>
  </si>
  <si>
    <t>Contadora - CRC nº 50.368.</t>
  </si>
  <si>
    <t>João Verle,</t>
  </si>
  <si>
    <t>Prefeito em exercício.</t>
  </si>
  <si>
    <t>DATA DE PUBLICAÇÃO: 25.01.2001 - DOPA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</si>
</sst>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3" fontId="0" fillId="0" borderId="0" xfId="2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1" xfId="20" applyFont="1" applyBorder="1" applyAlignment="1">
      <alignment horizontal="center"/>
    </xf>
    <xf numFmtId="43" fontId="0" fillId="0" borderId="4" xfId="20" applyFont="1" applyBorder="1" applyAlignment="1">
      <alignment/>
    </xf>
    <xf numFmtId="43" fontId="0" fillId="0" borderId="4" xfId="20" applyFont="1" applyBorder="1" applyAlignment="1">
      <alignment horizontal="center"/>
    </xf>
    <xf numFmtId="43" fontId="0" fillId="0" borderId="2" xfId="2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5" xfId="20" applyBorder="1" applyAlignment="1">
      <alignment/>
    </xf>
    <xf numFmtId="43" fontId="0" fillId="0" borderId="8" xfId="20" applyFont="1" applyBorder="1" applyAlignment="1">
      <alignment/>
    </xf>
    <xf numFmtId="43" fontId="0" fillId="0" borderId="5" xfId="20" applyFont="1" applyBorder="1" applyAlignment="1">
      <alignment horizontal="center"/>
    </xf>
    <xf numFmtId="43" fontId="0" fillId="0" borderId="8" xfId="20" applyFont="1" applyBorder="1" applyAlignment="1">
      <alignment horizontal="center"/>
    </xf>
    <xf numFmtId="43" fontId="0" fillId="0" borderId="6" xfId="20" applyFont="1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4" xfId="20" applyBorder="1" applyAlignment="1">
      <alignment/>
    </xf>
    <xf numFmtId="43" fontId="0" fillId="0" borderId="2" xfId="20" applyBorder="1" applyAlignment="1">
      <alignment/>
    </xf>
    <xf numFmtId="0" fontId="0" fillId="0" borderId="4" xfId="0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1" xfId="2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3" fontId="0" fillId="0" borderId="11" xfId="20" applyBorder="1" applyAlignment="1">
      <alignment/>
    </xf>
    <xf numFmtId="43" fontId="0" fillId="0" borderId="0" xfId="20" applyBorder="1" applyAlignment="1">
      <alignment/>
    </xf>
    <xf numFmtId="0" fontId="0" fillId="0" borderId="11" xfId="0" applyBorder="1" applyAlignment="1">
      <alignment/>
    </xf>
    <xf numFmtId="43" fontId="0" fillId="0" borderId="8" xfId="20" applyBorder="1" applyAlignment="1">
      <alignment/>
    </xf>
    <xf numFmtId="43" fontId="0" fillId="0" borderId="6" xfId="20" applyBorder="1" applyAlignment="1">
      <alignment/>
    </xf>
    <xf numFmtId="0" fontId="0" fillId="0" borderId="8" xfId="0" applyBorder="1" applyAlignment="1">
      <alignment/>
    </xf>
    <xf numFmtId="43" fontId="0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2.00390625" style="0" customWidth="1"/>
    <col min="4" max="4" width="50.00390625" style="0" customWidth="1"/>
    <col min="5" max="5" width="16.57421875" style="2" customWidth="1"/>
    <col min="6" max="11" width="15.00390625" style="2" customWidth="1"/>
    <col min="12" max="13" width="14.8515625" style="2" customWidth="1"/>
    <col min="14" max="17" width="15.00390625" style="2" customWidth="1"/>
    <col min="18" max="18" width="16.57421875" style="0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ht="12.75">
      <c r="B5" t="s">
        <v>3</v>
      </c>
    </row>
    <row r="6" ht="12.75">
      <c r="B6" t="s">
        <v>32</v>
      </c>
    </row>
    <row r="7" ht="12.75">
      <c r="B7" t="s">
        <v>38</v>
      </c>
    </row>
    <row r="9" spans="1:18" ht="12.75">
      <c r="A9" s="3"/>
      <c r="B9" s="4" t="s">
        <v>4</v>
      </c>
      <c r="C9" s="4"/>
      <c r="D9" s="5"/>
      <c r="E9" s="6" t="s">
        <v>5</v>
      </c>
      <c r="F9" s="7" t="s">
        <v>6</v>
      </c>
      <c r="G9" s="6" t="s">
        <v>7</v>
      </c>
      <c r="H9" s="8" t="s">
        <v>8</v>
      </c>
      <c r="I9" s="9" t="s">
        <v>9</v>
      </c>
      <c r="J9" s="8" t="s">
        <v>10</v>
      </c>
      <c r="K9" s="9" t="s">
        <v>11</v>
      </c>
      <c r="L9" s="8" t="s">
        <v>12</v>
      </c>
      <c r="M9" s="9" t="s">
        <v>13</v>
      </c>
      <c r="N9" s="8" t="s">
        <v>14</v>
      </c>
      <c r="O9" s="9" t="s">
        <v>15</v>
      </c>
      <c r="P9" s="8" t="s">
        <v>16</v>
      </c>
      <c r="Q9" s="9" t="s">
        <v>17</v>
      </c>
      <c r="R9" s="10" t="s">
        <v>18</v>
      </c>
    </row>
    <row r="10" spans="1:18" ht="12.75">
      <c r="A10" s="11"/>
      <c r="B10" s="12"/>
      <c r="C10" s="12"/>
      <c r="D10" s="13"/>
      <c r="E10" s="14"/>
      <c r="F10" s="15" t="s">
        <v>19</v>
      </c>
      <c r="G10" s="16" t="s">
        <v>20</v>
      </c>
      <c r="H10" s="17" t="s">
        <v>20</v>
      </c>
      <c r="I10" s="18" t="s">
        <v>20</v>
      </c>
      <c r="J10" s="17" t="s">
        <v>20</v>
      </c>
      <c r="K10" s="18" t="s">
        <v>20</v>
      </c>
      <c r="L10" s="17" t="s">
        <v>20</v>
      </c>
      <c r="M10" s="18" t="s">
        <v>20</v>
      </c>
      <c r="N10" s="17" t="s">
        <v>20</v>
      </c>
      <c r="O10" s="18" t="s">
        <v>20</v>
      </c>
      <c r="P10" s="17" t="s">
        <v>20</v>
      </c>
      <c r="Q10" s="18" t="s">
        <v>20</v>
      </c>
      <c r="R10" s="19" t="s">
        <v>21</v>
      </c>
    </row>
    <row r="11" spans="1:18" ht="12.75">
      <c r="A11" s="3"/>
      <c r="B11" s="4"/>
      <c r="C11" s="4"/>
      <c r="D11" s="5"/>
      <c r="E11" s="20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2"/>
    </row>
    <row r="12" spans="1:18" s="28" customFormat="1" ht="12.75">
      <c r="A12" s="23"/>
      <c r="B12" s="24" t="s">
        <v>22</v>
      </c>
      <c r="C12" s="24"/>
      <c r="D12" s="25"/>
      <c r="E12" s="26">
        <f>SUM(F12:Q12)</f>
        <v>1320930324.6900003</v>
      </c>
      <c r="F12" s="26">
        <f aca="true" t="shared" si="0" ref="F12:Q12">F14+F15</f>
        <v>95278335.83</v>
      </c>
      <c r="G12" s="26">
        <f t="shared" si="0"/>
        <v>177815549.26</v>
      </c>
      <c r="H12" s="26">
        <f t="shared" si="0"/>
        <v>142442221.99</v>
      </c>
      <c r="I12" s="26">
        <f t="shared" si="0"/>
        <v>97358203.73</v>
      </c>
      <c r="J12" s="26">
        <f t="shared" si="0"/>
        <v>107873797.02</v>
      </c>
      <c r="K12" s="26">
        <f t="shared" si="0"/>
        <v>97489695.93</v>
      </c>
      <c r="L12" s="26">
        <f t="shared" si="0"/>
        <v>106683988.69</v>
      </c>
      <c r="M12" s="26">
        <f t="shared" si="0"/>
        <v>100391839.69</v>
      </c>
      <c r="N12" s="26">
        <f t="shared" si="0"/>
        <v>101838747.64</v>
      </c>
      <c r="O12" s="26">
        <f t="shared" si="0"/>
        <v>106577622.75</v>
      </c>
      <c r="P12" s="26">
        <f t="shared" si="0"/>
        <v>94500289.65</v>
      </c>
      <c r="Q12" s="26">
        <f t="shared" si="0"/>
        <v>92680032.51</v>
      </c>
      <c r="R12" s="27"/>
    </row>
    <row r="13" spans="1:18" ht="12.75">
      <c r="A13" s="29"/>
      <c r="B13" s="30"/>
      <c r="C13" s="30"/>
      <c r="D13" s="31"/>
      <c r="E13" s="26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2"/>
      <c r="Q13" s="33"/>
      <c r="R13" s="34"/>
    </row>
    <row r="14" spans="1:18" s="28" customFormat="1" ht="12.75">
      <c r="A14" s="23"/>
      <c r="B14" s="24"/>
      <c r="C14" s="24" t="s">
        <v>23</v>
      </c>
      <c r="D14" s="25"/>
      <c r="E14" s="26">
        <f>SUM(F14:Q14)</f>
        <v>1040979001.6299999</v>
      </c>
      <c r="F14" s="26">
        <v>71875078.42</v>
      </c>
      <c r="G14" s="26">
        <v>152311911.42</v>
      </c>
      <c r="H14" s="26">
        <v>109210919.66</v>
      </c>
      <c r="I14" s="26">
        <v>76214943.23</v>
      </c>
      <c r="J14" s="26">
        <v>85194269.44</v>
      </c>
      <c r="K14" s="26">
        <v>75175386.68</v>
      </c>
      <c r="L14" s="26">
        <v>85069490.3</v>
      </c>
      <c r="M14" s="26">
        <v>78586282.78</v>
      </c>
      <c r="N14" s="26">
        <v>79582609.02</v>
      </c>
      <c r="O14" s="26">
        <v>83642539.87</v>
      </c>
      <c r="P14" s="26">
        <v>73963755.3</v>
      </c>
      <c r="Q14" s="26">
        <v>70151815.51</v>
      </c>
      <c r="R14" s="27"/>
    </row>
    <row r="15" spans="1:18" s="28" customFormat="1" ht="12.75">
      <c r="A15" s="23"/>
      <c r="B15" s="24"/>
      <c r="C15" s="24" t="s">
        <v>24</v>
      </c>
      <c r="D15" s="25"/>
      <c r="E15" s="26">
        <f>SUM(F15:Q15)</f>
        <v>279951323.06</v>
      </c>
      <c r="F15" s="26">
        <f>1795045.49+1810029.64+7812367.87+11985814.41</f>
        <v>23403257.41</v>
      </c>
      <c r="G15" s="26">
        <f>3089191.89+2093506.01+6592670.15+13728269.79</f>
        <v>25503637.84</v>
      </c>
      <c r="H15" s="26">
        <f>13519487.31+9271518.8+5948926.55+4491369.67</f>
        <v>33231302.33</v>
      </c>
      <c r="I15" s="26">
        <f>1900997.25+1477002.53+6209624.41+11555636.31</f>
        <v>21143260.5</v>
      </c>
      <c r="J15" s="26">
        <f>12239728.38+6038715.61+1982120.9+2418962.69</f>
        <v>22679527.580000002</v>
      </c>
      <c r="K15" s="26">
        <f>1812145.4+2100321.51+6198913.65+12202928.69</f>
        <v>22314309.25</v>
      </c>
      <c r="L15" s="26">
        <f>12004158.55+5226680.16+1888016.46+2495643.22</f>
        <v>21614498.39</v>
      </c>
      <c r="M15" s="26">
        <f>1946124.35+2486164.92+5510871.08+11862396.56</f>
        <v>21805556.91</v>
      </c>
      <c r="N15" s="26">
        <f>12574509.64+5820654.71+1982503.2+1878471.07</f>
        <v>22256138.62</v>
      </c>
      <c r="O15" s="26">
        <f>1978387.12+1853160.68+5595389.49+13508145.59</f>
        <v>22935082.88</v>
      </c>
      <c r="P15" s="26">
        <f>12133104.63+4986976.96+1650714.44+1765738.32</f>
        <v>20536534.35</v>
      </c>
      <c r="Q15" s="26">
        <f>2212625.7+2197862.81+5918593.83+12199134.66</f>
        <v>22528217</v>
      </c>
      <c r="R15" s="27"/>
    </row>
    <row r="16" spans="1:18" ht="12.75">
      <c r="A16" s="29"/>
      <c r="B16" s="30"/>
      <c r="C16" s="30"/>
      <c r="D16" s="31"/>
      <c r="E16" s="26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34"/>
    </row>
    <row r="17" spans="1:18" s="28" customFormat="1" ht="12.75">
      <c r="A17" s="23"/>
      <c r="B17" s="24" t="s">
        <v>25</v>
      </c>
      <c r="C17" s="24"/>
      <c r="D17" s="25"/>
      <c r="E17" s="26">
        <f>SUM(F17:Q17)</f>
        <v>91905895.85999998</v>
      </c>
      <c r="F17" s="26">
        <f aca="true" t="shared" si="1" ref="F17:Q17">F19+F20+F22</f>
        <v>11231299.489999998</v>
      </c>
      <c r="G17" s="26">
        <f t="shared" si="1"/>
        <v>5956623.430000001</v>
      </c>
      <c r="H17" s="26">
        <f t="shared" si="1"/>
        <v>18348655.23</v>
      </c>
      <c r="I17" s="26">
        <f t="shared" si="1"/>
        <v>7451361.260000001</v>
      </c>
      <c r="J17" s="26">
        <f t="shared" si="1"/>
        <v>7524484.29</v>
      </c>
      <c r="K17" s="26">
        <f t="shared" si="1"/>
        <v>5938059.590000001</v>
      </c>
      <c r="L17" s="26">
        <f t="shared" si="1"/>
        <v>7273123.7299999995</v>
      </c>
      <c r="M17" s="26">
        <f t="shared" si="1"/>
        <v>7380647.55</v>
      </c>
      <c r="N17" s="26">
        <f t="shared" si="1"/>
        <v>7231753.0600000005</v>
      </c>
      <c r="O17" s="26">
        <f t="shared" si="1"/>
        <v>3195436.1</v>
      </c>
      <c r="P17" s="26">
        <f t="shared" si="1"/>
        <v>3099253.31</v>
      </c>
      <c r="Q17" s="26">
        <f t="shared" si="1"/>
        <v>7275198.82</v>
      </c>
      <c r="R17" s="27"/>
    </row>
    <row r="18" spans="1:18" ht="12.75">
      <c r="A18" s="29"/>
      <c r="B18" s="30"/>
      <c r="C18" s="30"/>
      <c r="D18" s="31"/>
      <c r="E18" s="26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  <c r="R18" s="34"/>
    </row>
    <row r="19" spans="1:18" s="28" customFormat="1" ht="12.75">
      <c r="A19" s="23"/>
      <c r="B19" s="24"/>
      <c r="C19" s="24" t="s">
        <v>26</v>
      </c>
      <c r="D19" s="25"/>
      <c r="E19" s="26">
        <f>SUM(F19:Q19)</f>
        <v>5267584.18</v>
      </c>
      <c r="F19" s="26">
        <v>424168.32</v>
      </c>
      <c r="G19" s="26">
        <v>183305.31</v>
      </c>
      <c r="H19" s="26">
        <v>2648539.62</v>
      </c>
      <c r="I19" s="26">
        <v>72235.64</v>
      </c>
      <c r="J19" s="26">
        <v>93317.55</v>
      </c>
      <c r="K19" s="26">
        <v>37224.26</v>
      </c>
      <c r="L19" s="26">
        <v>728954.68</v>
      </c>
      <c r="M19" s="26">
        <v>358836.48</v>
      </c>
      <c r="N19" s="26">
        <v>382224.4</v>
      </c>
      <c r="O19" s="26">
        <v>20020.83</v>
      </c>
      <c r="P19" s="26">
        <v>111229.8</v>
      </c>
      <c r="Q19" s="26">
        <v>207527.29</v>
      </c>
      <c r="R19" s="27"/>
    </row>
    <row r="20" spans="1:18" s="28" customFormat="1" ht="12.75">
      <c r="A20" s="23"/>
      <c r="B20" s="24"/>
      <c r="C20" s="24" t="s">
        <v>27</v>
      </c>
      <c r="D20" s="25"/>
      <c r="E20" s="26">
        <f>SUM(F20:Q20)</f>
        <v>2170906.0199999996</v>
      </c>
      <c r="F20" s="26">
        <f>3.33+10726.05</f>
        <v>10729.38</v>
      </c>
      <c r="G20" s="26">
        <f>423+232.96+92198.86</f>
        <v>92854.82</v>
      </c>
      <c r="H20" s="26">
        <f>1142720.64+111245.94+67035.62+3540</f>
        <v>1324542.1999999997</v>
      </c>
      <c r="I20" s="26">
        <f>1119.42+0+360862.48</f>
        <v>361981.89999999997</v>
      </c>
      <c r="J20" s="26">
        <f>50406.5+5.25+0</f>
        <v>50411.75</v>
      </c>
      <c r="K20" s="26">
        <f>0.35+1983.87</f>
        <v>1984.2199999999998</v>
      </c>
      <c r="L20" s="26">
        <f>58300.28+4982.92</f>
        <v>63283.2</v>
      </c>
      <c r="M20" s="26">
        <v>52474.3</v>
      </c>
      <c r="N20" s="26">
        <f>12358.56+687.4</f>
        <v>13045.96</v>
      </c>
      <c r="O20" s="26">
        <f>13593.96+58205.44</f>
        <v>71799.4</v>
      </c>
      <c r="P20" s="26">
        <f>96065.45</f>
        <v>96065.45</v>
      </c>
      <c r="Q20" s="26">
        <f>1.1+31388.27+344.07</f>
        <v>31733.44</v>
      </c>
      <c r="R20" s="27"/>
    </row>
    <row r="21" spans="1:18" ht="12.75">
      <c r="A21" s="29"/>
      <c r="B21" s="30"/>
      <c r="C21" s="30"/>
      <c r="D21" s="31"/>
      <c r="E21" s="26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34"/>
    </row>
    <row r="22" spans="1:18" s="28" customFormat="1" ht="12.75">
      <c r="A22" s="23"/>
      <c r="B22" s="24"/>
      <c r="C22" s="24" t="s">
        <v>28</v>
      </c>
      <c r="D22" s="25"/>
      <c r="E22" s="26">
        <f>SUM(F22:Q22)</f>
        <v>84467405.66000001</v>
      </c>
      <c r="F22" s="26">
        <f>7643416.87+1626683.07+1526301.85</f>
        <v>10796401.79</v>
      </c>
      <c r="G22" s="26">
        <f>1708882.5+2020626.2+1950954.6</f>
        <v>5680463.300000001</v>
      </c>
      <c r="H22" s="26">
        <f>5058076.45+5497042.63+3820454.33</f>
        <v>14375573.41</v>
      </c>
      <c r="I22" s="26">
        <f>1915133.01+1027336.73+4074673.98</f>
        <v>7017143.720000001</v>
      </c>
      <c r="J22" s="26">
        <v>7380754.99</v>
      </c>
      <c r="K22" s="26">
        <f>1678965.99+2422401.58+1797483.54</f>
        <v>5898851.11</v>
      </c>
      <c r="L22" s="26">
        <v>6480885.85</v>
      </c>
      <c r="M22" s="26">
        <v>6969336.77</v>
      </c>
      <c r="N22" s="26">
        <v>6836482.7</v>
      </c>
      <c r="O22" s="26">
        <v>3103615.87</v>
      </c>
      <c r="P22" s="26">
        <v>2891958.06</v>
      </c>
      <c r="Q22" s="26">
        <v>7035938.09</v>
      </c>
      <c r="R22" s="27"/>
    </row>
    <row r="23" spans="1:18" ht="12.75">
      <c r="A23" s="29"/>
      <c r="B23" s="30"/>
      <c r="C23" s="30"/>
      <c r="D23" s="31"/>
      <c r="E23" s="32"/>
      <c r="F23" s="32"/>
      <c r="G23" s="33"/>
      <c r="H23" s="32"/>
      <c r="I23" s="33"/>
      <c r="J23" s="32"/>
      <c r="K23" s="33"/>
      <c r="L23" s="32"/>
      <c r="M23" s="33"/>
      <c r="N23" s="32"/>
      <c r="O23" s="33"/>
      <c r="P23" s="32"/>
      <c r="Q23" s="33"/>
      <c r="R23" s="34"/>
    </row>
    <row r="24" spans="1:18" s="28" customFormat="1" ht="12.75">
      <c r="A24" s="23"/>
      <c r="B24" s="24" t="s">
        <v>29</v>
      </c>
      <c r="C24" s="24"/>
      <c r="D24" s="25"/>
      <c r="E24" s="26">
        <f aca="true" t="shared" si="2" ref="E24:Q24">E12-E17</f>
        <v>1229024428.8300004</v>
      </c>
      <c r="F24" s="26">
        <f t="shared" si="2"/>
        <v>84047036.34</v>
      </c>
      <c r="G24" s="26">
        <f t="shared" si="2"/>
        <v>171858925.82999998</v>
      </c>
      <c r="H24" s="26">
        <f t="shared" si="2"/>
        <v>124093566.76</v>
      </c>
      <c r="I24" s="26">
        <f t="shared" si="2"/>
        <v>89906842.47</v>
      </c>
      <c r="J24" s="26">
        <f t="shared" si="2"/>
        <v>100349312.72999999</v>
      </c>
      <c r="K24" s="26">
        <f t="shared" si="2"/>
        <v>91551636.34</v>
      </c>
      <c r="L24" s="26">
        <f t="shared" si="2"/>
        <v>99410864.96</v>
      </c>
      <c r="M24" s="26">
        <f t="shared" si="2"/>
        <v>93011192.14</v>
      </c>
      <c r="N24" s="26">
        <f t="shared" si="2"/>
        <v>94606994.58</v>
      </c>
      <c r="O24" s="26">
        <f t="shared" si="2"/>
        <v>103382186.65</v>
      </c>
      <c r="P24" s="26">
        <f t="shared" si="2"/>
        <v>91401036.34</v>
      </c>
      <c r="Q24" s="26">
        <f t="shared" si="2"/>
        <v>85404833.69</v>
      </c>
      <c r="R24" s="27"/>
    </row>
    <row r="25" spans="1:18" ht="12.75">
      <c r="A25" s="11"/>
      <c r="B25" s="12"/>
      <c r="C25" s="12"/>
      <c r="D25" s="13"/>
      <c r="E25" s="35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35"/>
      <c r="Q25" s="36"/>
      <c r="R25" s="37"/>
    </row>
    <row r="34" spans="5:13" ht="12.75">
      <c r="E34" s="38" t="s">
        <v>33</v>
      </c>
      <c r="I34" s="38" t="s">
        <v>30</v>
      </c>
      <c r="M34" s="38" t="s">
        <v>36</v>
      </c>
    </row>
    <row r="35" spans="5:13" ht="12.75">
      <c r="E35" s="38" t="s">
        <v>34</v>
      </c>
      <c r="I35" s="38" t="s">
        <v>31</v>
      </c>
      <c r="M35" s="38" t="s">
        <v>37</v>
      </c>
    </row>
    <row r="36" ht="12.75">
      <c r="E36" s="38" t="s">
        <v>35</v>
      </c>
    </row>
  </sheetData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smf</dc:creator>
  <cp:keywords/>
  <dc:description/>
  <cp:lastModifiedBy>smf</cp:lastModifiedBy>
  <cp:lastPrinted>2001-05-21T13:43:42Z</cp:lastPrinted>
  <dcterms:created xsi:type="dcterms:W3CDTF">2001-04-03T19:18:16Z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